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Alessio Pirola</author>
  </authors>
  <commentList>
    <comment ref="C3" authorId="0">
      <text>
        <r>
          <rPr>
            <sz val="8"/>
            <rFont val="Tahoma"/>
            <family val="2"/>
          </rPr>
          <t>P    portiere
D   difensore
C   centrocampista
A   attaccante 
CU cent. Ufficio
R   riserva</t>
        </r>
      </text>
    </comment>
    <comment ref="K3" authorId="0">
      <text>
        <r>
          <rPr>
            <b/>
            <sz val="8"/>
            <rFont val="Tahoma"/>
            <family val="2"/>
          </rPr>
          <t>Mod. Portiere</t>
        </r>
      </text>
    </comment>
    <comment ref="L3" authorId="0">
      <text>
        <r>
          <rPr>
            <b/>
            <sz val="8"/>
            <rFont val="Tahoma"/>
            <family val="2"/>
          </rPr>
          <t>Mod. Attacco</t>
        </r>
      </text>
    </comment>
    <comment ref="C22" authorId="0">
      <text>
        <r>
          <rPr>
            <b/>
            <sz val="8"/>
            <rFont val="Tahoma"/>
            <family val="2"/>
          </rPr>
          <t>Mod. Difesa</t>
        </r>
      </text>
    </comment>
    <comment ref="C23" authorId="0">
      <text>
        <r>
          <rPr>
            <b/>
            <sz val="8"/>
            <rFont val="Tahoma"/>
            <family val="2"/>
          </rPr>
          <t>Mod. Centrocampo</t>
        </r>
      </text>
    </comment>
    <comment ref="C24" authorId="0">
      <text>
        <r>
          <rPr>
            <b/>
            <sz val="8"/>
            <rFont val="Tahoma"/>
            <family val="2"/>
          </rPr>
          <t>Bonus partita casalinga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<sst xmlns="http://schemas.openxmlformats.org/spreadsheetml/2006/main" count="672" uniqueCount="50">
  <si>
    <t>Ruolo</t>
  </si>
  <si>
    <t>Nome</t>
  </si>
  <si>
    <t>Voto</t>
  </si>
  <si>
    <t>P</t>
  </si>
  <si>
    <t>D</t>
  </si>
  <si>
    <t>C</t>
  </si>
  <si>
    <t>A</t>
  </si>
  <si>
    <t>Mod. centr</t>
  </si>
  <si>
    <t>Num difensori</t>
  </si>
  <si>
    <t>ev Scarto 1</t>
  </si>
  <si>
    <t>ev Scarto 2</t>
  </si>
  <si>
    <t>ev Scarto 3</t>
  </si>
  <si>
    <t>Media</t>
  </si>
  <si>
    <t>x Mod difesa</t>
  </si>
  <si>
    <t>MD</t>
  </si>
  <si>
    <t>MC</t>
  </si>
  <si>
    <t>Punti</t>
  </si>
  <si>
    <t>centr. Uff</t>
  </si>
  <si>
    <t>Num centr</t>
  </si>
  <si>
    <t>ev ufficio 1</t>
  </si>
  <si>
    <t>ev ufficio 2</t>
  </si>
  <si>
    <t>somma cen</t>
  </si>
  <si>
    <t>DIFF</t>
  </si>
  <si>
    <t>bonus cen :</t>
  </si>
  <si>
    <t>Gol punti</t>
  </si>
  <si>
    <t>Gol distacco</t>
  </si>
  <si>
    <t>Gol miseria</t>
  </si>
  <si>
    <t>Risultato</t>
  </si>
  <si>
    <t>Assist</t>
  </si>
  <si>
    <t>CASA</t>
  </si>
  <si>
    <t>Gol/R+</t>
  </si>
  <si>
    <t>Esp</t>
  </si>
  <si>
    <t>Amm</t>
  </si>
  <si>
    <t>R</t>
  </si>
  <si>
    <t>da</t>
  </si>
  <si>
    <t>a</t>
  </si>
  <si>
    <t>pt.</t>
  </si>
  <si>
    <t>Gol/R-</t>
  </si>
  <si>
    <t>Riserve</t>
  </si>
  <si>
    <t xml:space="preserve">Riserve </t>
  </si>
  <si>
    <t>TRAS.</t>
  </si>
  <si>
    <t>MA</t>
  </si>
  <si>
    <t>MP</t>
  </si>
  <si>
    <t>Squadra 1</t>
  </si>
  <si>
    <t>Squadra 2</t>
  </si>
  <si>
    <t>Gol sq1</t>
  </si>
  <si>
    <t>Gol sq2</t>
  </si>
  <si>
    <t>Dif. Uff</t>
  </si>
  <si>
    <t>Pt.</t>
  </si>
  <si>
    <t>Rig.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</si>
</sst>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7" borderId="26" xfId="0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0" borderId="3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8" dxfId="0">
      <formula>$C$35&lt;&gt;7</formula>
    </cfRule>
  </conditionalFormatting>
  <conditionalFormatting sqref="C4:C21 Z4:Z21">
    <cfRule type="expression" priority="10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F14" sqref="F14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Q52" sqref="Q52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2">
      <selection activeCell="S11" sqref="S11"/>
    </sheetView>
  </sheetViews>
  <sheetFormatPr defaultColWidth="9.140625" defaultRowHeight="15"/>
  <cols>
    <col min="1" max="1" width="5.7109375" style="0" customWidth="1"/>
    <col min="2" max="2" width="13.8515625" style="2" hidden="1" customWidth="1"/>
    <col min="3" max="3" width="6.140625" style="0" bestFit="1" customWidth="1"/>
    <col min="4" max="4" width="13.8515625" style="0" bestFit="1" customWidth="1"/>
    <col min="5" max="5" width="5.28125" style="0" bestFit="1" customWidth="1"/>
    <col min="6" max="6" width="5.7109375" style="0" bestFit="1" customWidth="1"/>
    <col min="7" max="7" width="4.00390625" style="0" bestFit="1" customWidth="1"/>
    <col min="8" max="8" width="7.00390625" style="0" bestFit="1" customWidth="1"/>
    <col min="9" max="9" width="6.7109375" style="0" customWidth="1"/>
    <col min="10" max="10" width="6.140625" style="0" customWidth="1"/>
    <col min="11" max="12" width="4.00390625" style="0" bestFit="1" customWidth="1"/>
    <col min="13" max="13" width="5.57421875" style="2" hidden="1" customWidth="1"/>
    <col min="14" max="14" width="6.28125" style="2" hidden="1" customWidth="1"/>
    <col min="15" max="16" width="8.8515625" style="2" hidden="1" customWidth="1"/>
    <col min="17" max="17" width="9.140625" style="0" customWidth="1"/>
    <col min="18" max="18" width="5.7109375" style="0" bestFit="1" customWidth="1"/>
    <col min="19" max="19" width="8.8515625" style="0" bestFit="1" customWidth="1"/>
    <col min="20" max="20" width="5.7109375" style="0" customWidth="1"/>
    <col min="21" max="21" width="2.00390625" style="2" hidden="1" customWidth="1"/>
    <col min="22" max="22" width="11.00390625" style="2" hidden="1" customWidth="1"/>
    <col min="23" max="23" width="11.57421875" style="2" hidden="1" customWidth="1"/>
    <col min="24" max="24" width="9.140625" style="2" hidden="1" customWidth="1"/>
    <col min="25" max="25" width="5.00390625" style="2" hidden="1" customWidth="1"/>
    <col min="26" max="26" width="6.140625" style="0" customWidth="1"/>
    <col min="27" max="27" width="14.140625" style="0" bestFit="1" customWidth="1"/>
    <col min="28" max="28" width="5.28125" style="0" bestFit="1" customWidth="1"/>
    <col min="29" max="29" width="5.7109375" style="0" bestFit="1" customWidth="1"/>
    <col min="30" max="30" width="4.28125" style="0" customWidth="1"/>
    <col min="31" max="31" width="7.00390625" style="0" bestFit="1" customWidth="1"/>
    <col min="32" max="32" width="6.7109375" style="0" bestFit="1" customWidth="1"/>
    <col min="33" max="33" width="6.140625" style="0" bestFit="1" customWidth="1"/>
    <col min="34" max="34" width="3.8515625" style="0" bestFit="1" customWidth="1"/>
    <col min="35" max="35" width="4.00390625" style="0" bestFit="1" customWidth="1"/>
    <col min="36" max="39" width="9.140625" style="0" hidden="1" customWidth="1"/>
    <col min="40" max="40" width="8.28125" style="0" customWidth="1"/>
  </cols>
  <sheetData>
    <row r="1" spans="10:40" s="2" customFormat="1" ht="15.75" hidden="1" thickBot="1">
      <c r="J1" s="2">
        <f>COUNTIF($C$4:$C$21,"D")+COUNTIF($C$4:$C$21,"DU")</f>
        <v>3</v>
      </c>
      <c r="K1" s="2">
        <f>COUNTIF($C$4:$C$21,"C")+COUNTIF($C$4:$C$21,"CU")</f>
        <v>4</v>
      </c>
      <c r="L1" s="2">
        <f>COUNTIF($C$4:$C$21,"A")</f>
        <v>3</v>
      </c>
      <c r="Q1" s="2" t="str">
        <f>CONCATENATE("Modulo : ",J1,"-",K1,"-",L1)</f>
        <v>Modulo : 3-4-3</v>
      </c>
      <c r="AG1" s="2">
        <f>COUNTIF($Z$4:$Z$21,"D")+COUNTIF($Z$4:$Z$21,"DU")</f>
        <v>3</v>
      </c>
      <c r="AH1" s="2">
        <f>COUNTIF(Z4:Z21,"C")+COUNTIF(Z4:Z21,"CU")</f>
        <v>4</v>
      </c>
      <c r="AI1" s="2">
        <f>COUNTIF(Z4:Z21,"A")</f>
        <v>3</v>
      </c>
      <c r="AN1" s="2" t="str">
        <f>CONCATENATE("Modulo : ",AG1,"-",AH1,"-",AI1)</f>
        <v>Modulo : 3-4-3</v>
      </c>
    </row>
    <row r="2" spans="3:40" ht="15.75" thickBot="1">
      <c r="C2" s="41" t="s">
        <v>43</v>
      </c>
      <c r="D2" s="42"/>
      <c r="E2" s="42"/>
      <c r="F2" s="42"/>
      <c r="G2" s="42"/>
      <c r="H2" s="42"/>
      <c r="I2" s="43"/>
      <c r="J2" s="41" t="str">
        <f>Q1</f>
        <v>Modulo : 3-4-3</v>
      </c>
      <c r="K2" s="42"/>
      <c r="L2" s="42"/>
      <c r="M2" s="42"/>
      <c r="N2" s="42"/>
      <c r="O2" s="42"/>
      <c r="P2" s="42"/>
      <c r="Q2" s="43"/>
      <c r="Z2" s="41" t="s">
        <v>44</v>
      </c>
      <c r="AA2" s="42"/>
      <c r="AB2" s="42"/>
      <c r="AC2" s="42"/>
      <c r="AD2" s="42"/>
      <c r="AE2" s="42"/>
      <c r="AF2" s="43"/>
      <c r="AG2" s="41" t="str">
        <f>AN1</f>
        <v>Modulo : 3-4-3</v>
      </c>
      <c r="AH2" s="42"/>
      <c r="AI2" s="42"/>
      <c r="AJ2" s="42"/>
      <c r="AK2" s="42"/>
      <c r="AL2" s="42"/>
      <c r="AM2" s="42"/>
      <c r="AN2" s="43"/>
    </row>
    <row r="3" spans="1:40" ht="15.75" thickBot="1">
      <c r="A3" s="44" t="s">
        <v>49</v>
      </c>
      <c r="C3" s="22" t="s">
        <v>0</v>
      </c>
      <c r="D3" s="23" t="s">
        <v>1</v>
      </c>
      <c r="E3" s="23" t="s">
        <v>2</v>
      </c>
      <c r="F3" s="23" t="s">
        <v>32</v>
      </c>
      <c r="G3" s="23" t="s">
        <v>31</v>
      </c>
      <c r="H3" s="23" t="s">
        <v>30</v>
      </c>
      <c r="I3" s="23" t="s">
        <v>37</v>
      </c>
      <c r="J3" s="23" t="s">
        <v>28</v>
      </c>
      <c r="K3" s="23" t="s">
        <v>42</v>
      </c>
      <c r="L3" s="23" t="s">
        <v>41</v>
      </c>
      <c r="M3" s="24" t="s">
        <v>13</v>
      </c>
      <c r="N3" s="33" t="s">
        <v>47</v>
      </c>
      <c r="O3" s="24" t="s">
        <v>7</v>
      </c>
      <c r="P3" s="24" t="s">
        <v>17</v>
      </c>
      <c r="Q3" s="25" t="s">
        <v>16</v>
      </c>
      <c r="R3" s="5"/>
      <c r="S3" s="5"/>
      <c r="T3" s="45" t="s">
        <v>49</v>
      </c>
      <c r="Z3" s="22" t="s">
        <v>0</v>
      </c>
      <c r="AA3" s="23" t="s">
        <v>1</v>
      </c>
      <c r="AB3" s="23" t="s">
        <v>2</v>
      </c>
      <c r="AC3" s="23" t="s">
        <v>32</v>
      </c>
      <c r="AD3" s="23" t="s">
        <v>31</v>
      </c>
      <c r="AE3" s="23" t="s">
        <v>30</v>
      </c>
      <c r="AF3" s="23" t="s">
        <v>37</v>
      </c>
      <c r="AG3" s="23" t="s">
        <v>28</v>
      </c>
      <c r="AH3" s="23" t="s">
        <v>42</v>
      </c>
      <c r="AI3" s="23" t="s">
        <v>41</v>
      </c>
      <c r="AJ3" s="24" t="s">
        <v>13</v>
      </c>
      <c r="AK3" s="24" t="s">
        <v>47</v>
      </c>
      <c r="AL3" s="24" t="s">
        <v>7</v>
      </c>
      <c r="AM3" s="24" t="s">
        <v>17</v>
      </c>
      <c r="AN3" s="25" t="s">
        <v>16</v>
      </c>
    </row>
    <row r="4" spans="1:40" ht="15">
      <c r="A4" s="46"/>
      <c r="C4" s="17" t="s">
        <v>3</v>
      </c>
      <c r="D4" s="40"/>
      <c r="E4" s="18"/>
      <c r="F4" s="18"/>
      <c r="G4" s="18"/>
      <c r="H4" s="18"/>
      <c r="I4" s="18"/>
      <c r="J4" s="18"/>
      <c r="K4" s="19">
        <f>IF(AND(C4="P",H4=0),(IF(E4&gt;=6.5,0.5,0)+IF(E4&gt;=7,0.5,0)+IF(E4&gt;=7.5,0.5,0)+IF(E4&gt;=8,0.5,0)),0)</f>
        <v>0</v>
      </c>
      <c r="L4" s="19">
        <f aca="true" t="shared" si="0" ref="L4:L11">IF(AND(C4="A",H4=0),(IF(E4&gt;=6.5,0.5,0)+IF(E4&gt;=7,0.5,0)+IF(E4&gt;=7.5,0.5,0)+IF(E4&gt;=8,0.5,0)),0)</f>
        <v>0</v>
      </c>
      <c r="M4" s="20">
        <f>IF(C4="D",E4,"")</f>
      </c>
      <c r="N4" s="34"/>
      <c r="O4" s="20">
        <f aca="true" t="shared" si="1" ref="O4:O24">IF(C4="C",E4,"")</f>
      </c>
      <c r="P4" s="20">
        <f aca="true" t="shared" si="2" ref="P4:P24">IF(C4="CU",5,"")</f>
      </c>
      <c r="Q4" s="21">
        <f aca="true" t="shared" si="3" ref="Q4:Q21">IF(C4&lt;&gt;"R",SUM(E4:L4),0)</f>
        <v>0</v>
      </c>
      <c r="R4" s="5"/>
      <c r="S4" s="5"/>
      <c r="T4" s="46"/>
      <c r="Z4" s="17" t="s">
        <v>3</v>
      </c>
      <c r="AA4" s="4"/>
      <c r="AB4" s="18"/>
      <c r="AC4" s="18"/>
      <c r="AD4" s="18"/>
      <c r="AE4" s="18"/>
      <c r="AF4" s="18"/>
      <c r="AG4" s="18"/>
      <c r="AH4" s="19">
        <f>IF(AND(Z4="P",AE4=0),(IF(AB4&gt;=6.5,0.5,0)+IF(AB4&gt;=7,0.5,0)+IF(AB4&gt;=7.5,0.5,0)+IF(AB4&gt;=8,0.5,0)),0)</f>
        <v>0</v>
      </c>
      <c r="AI4" s="19">
        <f aca="true" t="shared" si="4" ref="AI4:AI11">IF(AND(Z4="A",AE4=0),(IF(AB4&gt;=6.5,0.5,0)+IF(AB4&gt;=7,0.5,0)+IF(AB4&gt;=7.5,0.5,0)+IF(AB4&gt;=8,0.5,0)),0)</f>
        <v>0</v>
      </c>
      <c r="AJ4" s="20">
        <f>IF(Z4="D",AB4,"")</f>
      </c>
      <c r="AK4" s="20"/>
      <c r="AL4" s="20">
        <f>IF(Z4="C",AB4,"")</f>
      </c>
      <c r="AM4" s="20">
        <f aca="true" t="shared" si="5" ref="AM4:AM24">IF(Z4="CU",5,"")</f>
      </c>
      <c r="AN4" s="21">
        <f>IF(Z4&lt;&gt;"R",SUM(AB4:AI4),0)</f>
        <v>0</v>
      </c>
    </row>
    <row r="5" spans="1:40" ht="15">
      <c r="A5" s="47"/>
      <c r="C5" s="10" t="s">
        <v>4</v>
      </c>
      <c r="D5" s="40"/>
      <c r="E5" s="4"/>
      <c r="F5" s="4"/>
      <c r="G5" s="4"/>
      <c r="H5" s="4"/>
      <c r="I5" s="4"/>
      <c r="J5" s="4"/>
      <c r="K5" s="1">
        <f aca="true" t="shared" si="6" ref="K5:K21">IF(AND(C5="P",H5=0),(IF(E5&gt;=6.5,0.5,0)+IF(E5&gt;=7,0.5,0)+IF(E5&gt;=7.5,0.5,0)+IF(E5&gt;=8,0.5,0)),0)</f>
        <v>0</v>
      </c>
      <c r="L5" s="1">
        <f t="shared" si="0"/>
        <v>0</v>
      </c>
      <c r="M5" s="3">
        <f aca="true" t="shared" si="7" ref="M5:M21">IF(C5="D",E5,"")</f>
        <v>0</v>
      </c>
      <c r="N5" s="3">
        <f>IF(C5="DU",E5,"")</f>
      </c>
      <c r="O5" s="3">
        <f t="shared" si="1"/>
      </c>
      <c r="P5" s="3">
        <f t="shared" si="2"/>
      </c>
      <c r="Q5" s="21">
        <f t="shared" si="3"/>
        <v>0</v>
      </c>
      <c r="R5" s="5"/>
      <c r="S5" s="5"/>
      <c r="T5" s="47"/>
      <c r="Z5" s="10" t="s">
        <v>4</v>
      </c>
      <c r="AA5" s="4"/>
      <c r="AB5" s="4"/>
      <c r="AC5" s="4"/>
      <c r="AD5" s="4"/>
      <c r="AE5" s="4"/>
      <c r="AF5" s="4"/>
      <c r="AG5" s="4"/>
      <c r="AH5" s="1">
        <f aca="true" t="shared" si="8" ref="AH5:AH21">IF(AND(Z5="P",AE5=0),(IF(AB5&gt;=6.5,0.5,0)+IF(AB5&gt;=7,0.5,0)+IF(AB5&gt;=7.5,0.5,0)+IF(AB5&gt;=8,0.5,0)),0)</f>
        <v>0</v>
      </c>
      <c r="AI5" s="1">
        <f t="shared" si="4"/>
        <v>0</v>
      </c>
      <c r="AJ5" s="3">
        <f aca="true" t="shared" si="9" ref="AJ5:AJ21">IF(Z5="D",AB5,"")</f>
        <v>0</v>
      </c>
      <c r="AK5" s="3">
        <f>IF(Z5="DU",AB5,"")</f>
      </c>
      <c r="AL5" s="3">
        <f aca="true" t="shared" si="10" ref="AL5:AL24">IF(Z5="C",AB5,"")</f>
      </c>
      <c r="AM5" s="3">
        <f t="shared" si="5"/>
      </c>
      <c r="AN5" s="21">
        <f aca="true" t="shared" si="11" ref="AN5:AN21">IF(Z5&lt;&gt;"R",SUM(AB5:AI5),0)</f>
        <v>0</v>
      </c>
    </row>
    <row r="6" spans="1:40" ht="15">
      <c r="A6" s="47"/>
      <c r="C6" s="10" t="s">
        <v>4</v>
      </c>
      <c r="D6" s="40"/>
      <c r="E6" s="4"/>
      <c r="F6" s="4"/>
      <c r="G6" s="4"/>
      <c r="H6" s="4"/>
      <c r="I6" s="4"/>
      <c r="J6" s="4"/>
      <c r="K6" s="1">
        <f t="shared" si="6"/>
        <v>0</v>
      </c>
      <c r="L6" s="1">
        <f t="shared" si="0"/>
        <v>0</v>
      </c>
      <c r="M6" s="3">
        <f t="shared" si="7"/>
        <v>0</v>
      </c>
      <c r="N6" s="3">
        <f aca="true" t="shared" si="12" ref="N6:N21">IF(C6="DU",E6,"")</f>
      </c>
      <c r="O6" s="3">
        <f t="shared" si="1"/>
      </c>
      <c r="P6" s="3">
        <f t="shared" si="2"/>
      </c>
      <c r="Q6" s="21">
        <f t="shared" si="3"/>
        <v>0</v>
      </c>
      <c r="R6" s="5"/>
      <c r="S6" s="5"/>
      <c r="T6" s="47"/>
      <c r="Z6" s="10" t="s">
        <v>4</v>
      </c>
      <c r="AA6" s="4"/>
      <c r="AB6" s="4"/>
      <c r="AC6" s="4"/>
      <c r="AD6" s="4"/>
      <c r="AE6" s="4"/>
      <c r="AF6" s="4"/>
      <c r="AG6" s="4"/>
      <c r="AH6" s="1">
        <f t="shared" si="8"/>
        <v>0</v>
      </c>
      <c r="AI6" s="1">
        <f t="shared" si="4"/>
        <v>0</v>
      </c>
      <c r="AJ6" s="3">
        <f t="shared" si="9"/>
        <v>0</v>
      </c>
      <c r="AK6" s="3">
        <f aca="true" t="shared" si="13" ref="AK6:AK14">IF(Z6="DU",AB6,"")</f>
      </c>
      <c r="AL6" s="3">
        <f t="shared" si="10"/>
      </c>
      <c r="AM6" s="3">
        <f t="shared" si="5"/>
      </c>
      <c r="AN6" s="21">
        <f t="shared" si="11"/>
        <v>0</v>
      </c>
    </row>
    <row r="7" spans="1:40" ht="15">
      <c r="A7" s="47"/>
      <c r="C7" s="10" t="s">
        <v>4</v>
      </c>
      <c r="D7" s="40"/>
      <c r="E7" s="4"/>
      <c r="F7" s="4"/>
      <c r="G7" s="4"/>
      <c r="H7" s="4"/>
      <c r="I7" s="4"/>
      <c r="J7" s="4"/>
      <c r="K7" s="1">
        <f t="shared" si="6"/>
        <v>0</v>
      </c>
      <c r="L7" s="1">
        <f t="shared" si="0"/>
        <v>0</v>
      </c>
      <c r="M7" s="3">
        <f t="shared" si="7"/>
        <v>0</v>
      </c>
      <c r="N7" s="3">
        <f t="shared" si="12"/>
      </c>
      <c r="O7" s="3">
        <f t="shared" si="1"/>
      </c>
      <c r="P7" s="3">
        <f t="shared" si="2"/>
      </c>
      <c r="Q7" s="21">
        <f t="shared" si="3"/>
        <v>0</v>
      </c>
      <c r="R7" s="5"/>
      <c r="S7" s="5"/>
      <c r="T7" s="47"/>
      <c r="W7" s="2">
        <f>COUNTIF(Z4:Z21,"DU")</f>
        <v>0</v>
      </c>
      <c r="Z7" s="10" t="s">
        <v>4</v>
      </c>
      <c r="AA7" s="4"/>
      <c r="AB7" s="4"/>
      <c r="AC7" s="4"/>
      <c r="AD7" s="4"/>
      <c r="AE7" s="4"/>
      <c r="AF7" s="4"/>
      <c r="AG7" s="4"/>
      <c r="AH7" s="1">
        <f t="shared" si="8"/>
        <v>0</v>
      </c>
      <c r="AI7" s="1">
        <f t="shared" si="4"/>
        <v>0</v>
      </c>
      <c r="AJ7" s="3">
        <f t="shared" si="9"/>
        <v>0</v>
      </c>
      <c r="AK7" s="3">
        <f t="shared" si="13"/>
      </c>
      <c r="AL7" s="3">
        <f t="shared" si="10"/>
      </c>
      <c r="AM7" s="3">
        <f t="shared" si="5"/>
      </c>
      <c r="AN7" s="21">
        <f t="shared" si="11"/>
        <v>0</v>
      </c>
    </row>
    <row r="8" spans="1:40" ht="15">
      <c r="A8" s="47"/>
      <c r="C8" s="10" t="s">
        <v>5</v>
      </c>
      <c r="D8" s="40"/>
      <c r="E8" s="4"/>
      <c r="F8" s="4"/>
      <c r="G8" s="4"/>
      <c r="H8" s="4"/>
      <c r="I8" s="4"/>
      <c r="J8" s="4"/>
      <c r="K8" s="1">
        <f t="shared" si="6"/>
        <v>0</v>
      </c>
      <c r="L8" s="1">
        <f t="shared" si="0"/>
        <v>0</v>
      </c>
      <c r="M8" s="3">
        <f t="shared" si="7"/>
      </c>
      <c r="N8" s="3">
        <f t="shared" si="12"/>
      </c>
      <c r="O8" s="3">
        <f t="shared" si="1"/>
        <v>0</v>
      </c>
      <c r="P8" s="3">
        <f t="shared" si="2"/>
      </c>
      <c r="Q8" s="21">
        <f t="shared" si="3"/>
        <v>0</v>
      </c>
      <c r="R8" s="5"/>
      <c r="S8" s="5"/>
      <c r="T8" s="47"/>
      <c r="W8" s="2">
        <f>COUNTIF(Z5:Z22,"CU")</f>
        <v>0</v>
      </c>
      <c r="Z8" s="10" t="s">
        <v>5</v>
      </c>
      <c r="AA8" s="4"/>
      <c r="AB8" s="4"/>
      <c r="AC8" s="4"/>
      <c r="AD8" s="4"/>
      <c r="AE8" s="4"/>
      <c r="AF8" s="4"/>
      <c r="AG8" s="4"/>
      <c r="AH8" s="1">
        <f t="shared" si="8"/>
        <v>0</v>
      </c>
      <c r="AI8" s="1">
        <f t="shared" si="4"/>
        <v>0</v>
      </c>
      <c r="AJ8" s="3">
        <f t="shared" si="9"/>
      </c>
      <c r="AK8" s="3">
        <f t="shared" si="13"/>
      </c>
      <c r="AL8" s="3">
        <f t="shared" si="10"/>
        <v>0</v>
      </c>
      <c r="AM8" s="3">
        <f t="shared" si="5"/>
      </c>
      <c r="AN8" s="21">
        <f t="shared" si="11"/>
        <v>0</v>
      </c>
    </row>
    <row r="9" spans="1:40" ht="15">
      <c r="A9" s="47"/>
      <c r="C9" s="10" t="s">
        <v>5</v>
      </c>
      <c r="D9" s="40"/>
      <c r="E9" s="4"/>
      <c r="F9" s="4"/>
      <c r="G9" s="4"/>
      <c r="H9" s="4"/>
      <c r="I9" s="4"/>
      <c r="J9" s="4"/>
      <c r="K9" s="1">
        <f t="shared" si="6"/>
        <v>0</v>
      </c>
      <c r="L9" s="1">
        <f t="shared" si="0"/>
        <v>0</v>
      </c>
      <c r="M9" s="3">
        <f t="shared" si="7"/>
      </c>
      <c r="N9" s="3">
        <f t="shared" si="12"/>
      </c>
      <c r="O9" s="3">
        <f t="shared" si="1"/>
        <v>0</v>
      </c>
      <c r="P9" s="3">
        <f t="shared" si="2"/>
      </c>
      <c r="Q9" s="21">
        <f t="shared" si="3"/>
        <v>0</v>
      </c>
      <c r="R9" s="5"/>
      <c r="S9" s="5"/>
      <c r="T9" s="47"/>
      <c r="W9" s="2">
        <f>SUM(W7:W8)</f>
        <v>0</v>
      </c>
      <c r="Z9" s="10" t="s">
        <v>5</v>
      </c>
      <c r="AA9" s="4"/>
      <c r="AB9" s="4"/>
      <c r="AC9" s="4"/>
      <c r="AD9" s="4"/>
      <c r="AE9" s="4"/>
      <c r="AF9" s="4"/>
      <c r="AG9" s="4"/>
      <c r="AH9" s="1">
        <f t="shared" si="8"/>
        <v>0</v>
      </c>
      <c r="AI9" s="1">
        <f t="shared" si="4"/>
        <v>0</v>
      </c>
      <c r="AJ9" s="3">
        <f t="shared" si="9"/>
      </c>
      <c r="AK9" s="3">
        <f t="shared" si="13"/>
      </c>
      <c r="AL9" s="3">
        <f t="shared" si="10"/>
        <v>0</v>
      </c>
      <c r="AM9" s="3">
        <f t="shared" si="5"/>
      </c>
      <c r="AN9" s="21">
        <f t="shared" si="11"/>
        <v>0</v>
      </c>
    </row>
    <row r="10" spans="1:40" ht="15">
      <c r="A10" s="47"/>
      <c r="C10" s="10" t="s">
        <v>5</v>
      </c>
      <c r="D10" s="40"/>
      <c r="E10" s="4"/>
      <c r="F10" s="4"/>
      <c r="G10" s="4"/>
      <c r="H10" s="4"/>
      <c r="I10" s="4"/>
      <c r="J10" s="4"/>
      <c r="K10" s="1">
        <f t="shared" si="6"/>
        <v>0</v>
      </c>
      <c r="L10" s="1">
        <f t="shared" si="0"/>
        <v>0</v>
      </c>
      <c r="M10" s="3">
        <f t="shared" si="7"/>
      </c>
      <c r="N10" s="3">
        <f t="shared" si="12"/>
      </c>
      <c r="O10" s="3">
        <f t="shared" si="1"/>
        <v>0</v>
      </c>
      <c r="P10" s="3">
        <f t="shared" si="2"/>
      </c>
      <c r="Q10" s="21">
        <f t="shared" si="3"/>
        <v>0</v>
      </c>
      <c r="R10" s="5"/>
      <c r="S10" s="5"/>
      <c r="T10" s="47"/>
      <c r="Z10" s="10" t="s">
        <v>5</v>
      </c>
      <c r="AA10" s="4"/>
      <c r="AB10" s="4"/>
      <c r="AC10" s="4"/>
      <c r="AD10" s="4"/>
      <c r="AE10" s="4"/>
      <c r="AF10" s="4"/>
      <c r="AG10" s="4"/>
      <c r="AH10" s="1">
        <f t="shared" si="8"/>
        <v>0</v>
      </c>
      <c r="AI10" s="1">
        <f t="shared" si="4"/>
        <v>0</v>
      </c>
      <c r="AJ10" s="3">
        <f t="shared" si="9"/>
      </c>
      <c r="AK10" s="3">
        <f t="shared" si="13"/>
      </c>
      <c r="AL10" s="3">
        <f t="shared" si="10"/>
        <v>0</v>
      </c>
      <c r="AM10" s="3">
        <f t="shared" si="5"/>
      </c>
      <c r="AN10" s="21">
        <f t="shared" si="11"/>
        <v>0</v>
      </c>
    </row>
    <row r="11" spans="1:40" ht="15">
      <c r="A11" s="47"/>
      <c r="C11" s="10" t="s">
        <v>5</v>
      </c>
      <c r="D11" s="40"/>
      <c r="E11" s="4"/>
      <c r="F11" s="4"/>
      <c r="G11" s="4"/>
      <c r="H11" s="4"/>
      <c r="I11" s="4"/>
      <c r="J11" s="4"/>
      <c r="K11" s="1">
        <f t="shared" si="6"/>
        <v>0</v>
      </c>
      <c r="L11" s="1">
        <f t="shared" si="0"/>
        <v>0</v>
      </c>
      <c r="M11" s="3">
        <f t="shared" si="7"/>
      </c>
      <c r="N11" s="3">
        <f t="shared" si="12"/>
      </c>
      <c r="O11" s="3">
        <f t="shared" si="1"/>
        <v>0</v>
      </c>
      <c r="P11" s="3">
        <f t="shared" si="2"/>
      </c>
      <c r="Q11" s="21">
        <f t="shared" si="3"/>
        <v>0</v>
      </c>
      <c r="R11" s="5"/>
      <c r="S11" s="5"/>
      <c r="T11" s="47"/>
      <c r="Z11" s="10" t="s">
        <v>5</v>
      </c>
      <c r="AA11" s="4"/>
      <c r="AB11" s="4"/>
      <c r="AC11" s="4"/>
      <c r="AD11" s="4"/>
      <c r="AE11" s="4"/>
      <c r="AF11" s="4"/>
      <c r="AG11" s="4"/>
      <c r="AH11" s="1">
        <f t="shared" si="8"/>
        <v>0</v>
      </c>
      <c r="AI11" s="1">
        <f t="shared" si="4"/>
        <v>0</v>
      </c>
      <c r="AJ11" s="3">
        <f t="shared" si="9"/>
      </c>
      <c r="AK11" s="3">
        <f t="shared" si="13"/>
      </c>
      <c r="AL11" s="3">
        <f t="shared" si="10"/>
        <v>0</v>
      </c>
      <c r="AM11" s="3">
        <f t="shared" si="5"/>
      </c>
      <c r="AN11" s="21">
        <f t="shared" si="11"/>
        <v>0</v>
      </c>
    </row>
    <row r="12" spans="1:40" ht="15">
      <c r="A12" s="47"/>
      <c r="C12" s="10" t="s">
        <v>6</v>
      </c>
      <c r="D12" s="40"/>
      <c r="E12" s="4"/>
      <c r="F12" s="4"/>
      <c r="G12" s="4"/>
      <c r="H12" s="4"/>
      <c r="I12" s="4"/>
      <c r="J12" s="4"/>
      <c r="K12" s="1">
        <f t="shared" si="6"/>
        <v>0</v>
      </c>
      <c r="L12" s="1">
        <f>IF(AND(C12="A",H12=0),(IF(E12&gt;=6.5,0.5,0)+IF(E12&gt;=7,0.5,0)+IF(E12&gt;=7.5,0.5,0)+IF(E12&gt;=8,0.5,0)),0)</f>
        <v>0</v>
      </c>
      <c r="M12" s="3">
        <f t="shared" si="7"/>
      </c>
      <c r="N12" s="3">
        <f t="shared" si="12"/>
      </c>
      <c r="O12" s="3">
        <f t="shared" si="1"/>
      </c>
      <c r="P12" s="3">
        <f t="shared" si="2"/>
      </c>
      <c r="Q12" s="21">
        <f t="shared" si="3"/>
        <v>0</v>
      </c>
      <c r="R12" s="5"/>
      <c r="S12" s="5"/>
      <c r="T12" s="47"/>
      <c r="Z12" s="10" t="s">
        <v>6</v>
      </c>
      <c r="AA12" s="4"/>
      <c r="AB12" s="4"/>
      <c r="AC12" s="4"/>
      <c r="AD12" s="4"/>
      <c r="AE12" s="4"/>
      <c r="AF12" s="4"/>
      <c r="AG12" s="4"/>
      <c r="AH12" s="1">
        <f t="shared" si="8"/>
        <v>0</v>
      </c>
      <c r="AI12" s="1">
        <f>IF(AND(Z12="A",AE12=0),(IF(AB12&gt;=6.5,0.5,0)+IF(AB12&gt;=7,0.5,0)+IF(AB12&gt;=7.5,0.5,0)+IF(AB12&gt;=8,0.5,0)),0)</f>
        <v>0</v>
      </c>
      <c r="AJ12" s="3">
        <f t="shared" si="9"/>
      </c>
      <c r="AK12" s="3">
        <f t="shared" si="13"/>
      </c>
      <c r="AL12" s="3">
        <f t="shared" si="10"/>
      </c>
      <c r="AM12" s="3">
        <f t="shared" si="5"/>
      </c>
      <c r="AN12" s="21">
        <f t="shared" si="11"/>
        <v>0</v>
      </c>
    </row>
    <row r="13" spans="1:40" ht="15">
      <c r="A13" s="47"/>
      <c r="C13" s="10" t="s">
        <v>6</v>
      </c>
      <c r="D13" s="40"/>
      <c r="E13" s="4"/>
      <c r="F13" s="4"/>
      <c r="G13" s="4"/>
      <c r="H13" s="4"/>
      <c r="I13" s="4"/>
      <c r="J13" s="4"/>
      <c r="K13" s="1">
        <f t="shared" si="6"/>
        <v>0</v>
      </c>
      <c r="L13" s="1">
        <f aca="true" t="shared" si="14" ref="L13:L21">IF(AND(C13="A",H13=0),(IF(E13&gt;=6.5,0.5,0)+IF(E13&gt;=7,0.5,0)+IF(E13&gt;=7.5,0.5,0)+IF(E13&gt;=8,0.5,0)),0)</f>
        <v>0</v>
      </c>
      <c r="M13" s="3">
        <f t="shared" si="7"/>
      </c>
      <c r="N13" s="3">
        <f t="shared" si="12"/>
      </c>
      <c r="O13" s="3">
        <f t="shared" si="1"/>
      </c>
      <c r="P13" s="3">
        <f t="shared" si="2"/>
      </c>
      <c r="Q13" s="21">
        <f t="shared" si="3"/>
        <v>0</v>
      </c>
      <c r="R13" s="5"/>
      <c r="S13" s="5"/>
      <c r="T13" s="47"/>
      <c r="Z13" s="10" t="s">
        <v>6</v>
      </c>
      <c r="AA13" s="4"/>
      <c r="AB13" s="4"/>
      <c r="AC13" s="4"/>
      <c r="AD13" s="4"/>
      <c r="AE13" s="4"/>
      <c r="AF13" s="4"/>
      <c r="AG13" s="4"/>
      <c r="AH13" s="1">
        <f t="shared" si="8"/>
        <v>0</v>
      </c>
      <c r="AI13" s="1">
        <f aca="true" t="shared" si="15" ref="AI13:AI21">IF(AND(Z13="A",AE13=0),(IF(AB13&gt;=6.5,0.5,0)+IF(AB13&gt;=7,0.5,0)+IF(AB13&gt;=7.5,0.5,0)+IF(AB13&gt;=8,0.5,0)),0)</f>
        <v>0</v>
      </c>
      <c r="AJ13" s="3">
        <f t="shared" si="9"/>
      </c>
      <c r="AK13" s="3">
        <f t="shared" si="13"/>
      </c>
      <c r="AL13" s="3">
        <f t="shared" si="10"/>
      </c>
      <c r="AM13" s="3">
        <f t="shared" si="5"/>
      </c>
      <c r="AN13" s="21">
        <f t="shared" si="11"/>
        <v>0</v>
      </c>
    </row>
    <row r="14" spans="1:40" ht="15">
      <c r="A14" s="47"/>
      <c r="C14" s="10" t="s">
        <v>6</v>
      </c>
      <c r="D14" s="40"/>
      <c r="E14" s="4"/>
      <c r="F14" s="4"/>
      <c r="G14" s="4"/>
      <c r="H14" s="4"/>
      <c r="I14" s="4"/>
      <c r="J14" s="4"/>
      <c r="K14" s="1">
        <f t="shared" si="6"/>
        <v>0</v>
      </c>
      <c r="L14" s="1">
        <f t="shared" si="14"/>
        <v>0</v>
      </c>
      <c r="M14" s="3">
        <f t="shared" si="7"/>
      </c>
      <c r="N14" s="3">
        <f t="shared" si="12"/>
      </c>
      <c r="O14" s="3">
        <f t="shared" si="1"/>
      </c>
      <c r="P14" s="3">
        <f t="shared" si="2"/>
      </c>
      <c r="Q14" s="21">
        <f t="shared" si="3"/>
        <v>0</v>
      </c>
      <c r="R14" s="5"/>
      <c r="S14" s="5"/>
      <c r="T14" s="47"/>
      <c r="Z14" s="10" t="s">
        <v>6</v>
      </c>
      <c r="AA14" s="4"/>
      <c r="AB14" s="4"/>
      <c r="AC14" s="4"/>
      <c r="AD14" s="4"/>
      <c r="AE14" s="4"/>
      <c r="AF14" s="4"/>
      <c r="AG14" s="4"/>
      <c r="AH14" s="1">
        <f t="shared" si="8"/>
        <v>0</v>
      </c>
      <c r="AI14" s="1">
        <f t="shared" si="15"/>
        <v>0</v>
      </c>
      <c r="AJ14" s="3">
        <f t="shared" si="9"/>
      </c>
      <c r="AK14" s="3">
        <f t="shared" si="13"/>
      </c>
      <c r="AL14" s="3">
        <f t="shared" si="10"/>
      </c>
      <c r="AM14" s="3">
        <f t="shared" si="5"/>
      </c>
      <c r="AN14" s="21">
        <f t="shared" si="11"/>
        <v>0</v>
      </c>
    </row>
    <row r="15" spans="1:40" ht="15">
      <c r="A15" s="47"/>
      <c r="C15" s="10" t="s">
        <v>33</v>
      </c>
      <c r="D15" s="40"/>
      <c r="E15" s="4"/>
      <c r="F15" s="4"/>
      <c r="G15" s="4"/>
      <c r="H15" s="4"/>
      <c r="I15" s="4"/>
      <c r="J15" s="4"/>
      <c r="K15" s="1">
        <f t="shared" si="6"/>
        <v>0</v>
      </c>
      <c r="L15" s="1">
        <f t="shared" si="14"/>
        <v>0</v>
      </c>
      <c r="M15" s="3">
        <f t="shared" si="7"/>
      </c>
      <c r="N15" s="34">
        <f t="shared" si="12"/>
      </c>
      <c r="O15" s="3">
        <f t="shared" si="1"/>
      </c>
      <c r="P15" s="3">
        <f t="shared" si="2"/>
      </c>
      <c r="Q15" s="21">
        <f t="shared" si="3"/>
        <v>0</v>
      </c>
      <c r="R15" s="5"/>
      <c r="S15" s="5"/>
      <c r="T15" s="47"/>
      <c r="Z15" s="10" t="s">
        <v>33</v>
      </c>
      <c r="AA15" s="4"/>
      <c r="AB15" s="4"/>
      <c r="AC15" s="4"/>
      <c r="AD15" s="4"/>
      <c r="AE15" s="4"/>
      <c r="AF15" s="4"/>
      <c r="AG15" s="4"/>
      <c r="AH15" s="1">
        <f t="shared" si="8"/>
        <v>0</v>
      </c>
      <c r="AI15" s="1">
        <f t="shared" si="15"/>
        <v>0</v>
      </c>
      <c r="AJ15" s="3">
        <f t="shared" si="9"/>
      </c>
      <c r="AK15" s="3"/>
      <c r="AL15" s="3">
        <f t="shared" si="10"/>
      </c>
      <c r="AM15" s="3">
        <f t="shared" si="5"/>
      </c>
      <c r="AN15" s="21">
        <f t="shared" si="11"/>
        <v>0</v>
      </c>
    </row>
    <row r="16" spans="1:40" ht="15">
      <c r="A16" s="47"/>
      <c r="C16" s="10" t="s">
        <v>33</v>
      </c>
      <c r="D16" s="40"/>
      <c r="E16" s="4"/>
      <c r="F16" s="4"/>
      <c r="G16" s="4"/>
      <c r="H16" s="4"/>
      <c r="I16" s="4"/>
      <c r="J16" s="4"/>
      <c r="K16" s="1">
        <f t="shared" si="6"/>
        <v>0</v>
      </c>
      <c r="L16" s="1">
        <f t="shared" si="14"/>
        <v>0</v>
      </c>
      <c r="M16" s="3">
        <f t="shared" si="7"/>
      </c>
      <c r="N16" s="34">
        <f t="shared" si="12"/>
      </c>
      <c r="O16" s="3">
        <f t="shared" si="1"/>
      </c>
      <c r="P16" s="3">
        <f t="shared" si="2"/>
      </c>
      <c r="Q16" s="21">
        <f t="shared" si="3"/>
        <v>0</v>
      </c>
      <c r="R16" s="5"/>
      <c r="S16" s="5"/>
      <c r="T16" s="47"/>
      <c r="Z16" s="10" t="s">
        <v>33</v>
      </c>
      <c r="AA16" s="4"/>
      <c r="AB16" s="4"/>
      <c r="AC16" s="4"/>
      <c r="AD16" s="4"/>
      <c r="AE16" s="4"/>
      <c r="AF16" s="4"/>
      <c r="AG16" s="4"/>
      <c r="AH16" s="1">
        <f t="shared" si="8"/>
        <v>0</v>
      </c>
      <c r="AI16" s="1">
        <f t="shared" si="15"/>
        <v>0</v>
      </c>
      <c r="AJ16" s="3">
        <f t="shared" si="9"/>
      </c>
      <c r="AK16" s="3"/>
      <c r="AL16" s="3">
        <f t="shared" si="10"/>
      </c>
      <c r="AM16" s="3">
        <f t="shared" si="5"/>
      </c>
      <c r="AN16" s="21">
        <f t="shared" si="11"/>
        <v>0</v>
      </c>
    </row>
    <row r="17" spans="1:40" ht="15">
      <c r="A17" s="47"/>
      <c r="C17" s="10" t="s">
        <v>33</v>
      </c>
      <c r="D17" s="40"/>
      <c r="E17" s="4"/>
      <c r="F17" s="4"/>
      <c r="G17" s="4"/>
      <c r="H17" s="4"/>
      <c r="I17" s="4"/>
      <c r="J17" s="4"/>
      <c r="K17" s="1">
        <f t="shared" si="6"/>
        <v>0</v>
      </c>
      <c r="L17" s="1">
        <f t="shared" si="14"/>
        <v>0</v>
      </c>
      <c r="M17" s="3">
        <f t="shared" si="7"/>
      </c>
      <c r="N17" s="34">
        <f t="shared" si="12"/>
      </c>
      <c r="O17" s="3">
        <f t="shared" si="1"/>
      </c>
      <c r="P17" s="3">
        <f t="shared" si="2"/>
      </c>
      <c r="Q17" s="21">
        <f t="shared" si="3"/>
        <v>0</v>
      </c>
      <c r="R17" s="5"/>
      <c r="S17" s="5"/>
      <c r="T17" s="47"/>
      <c r="Z17" s="10" t="s">
        <v>33</v>
      </c>
      <c r="AA17" s="4"/>
      <c r="AB17" s="4"/>
      <c r="AC17" s="4"/>
      <c r="AD17" s="4"/>
      <c r="AE17" s="4"/>
      <c r="AF17" s="4"/>
      <c r="AG17" s="4"/>
      <c r="AH17" s="1">
        <f t="shared" si="8"/>
        <v>0</v>
      </c>
      <c r="AI17" s="1">
        <f t="shared" si="15"/>
        <v>0</v>
      </c>
      <c r="AJ17" s="3">
        <f t="shared" si="9"/>
      </c>
      <c r="AK17" s="3"/>
      <c r="AL17" s="3">
        <f t="shared" si="10"/>
      </c>
      <c r="AM17" s="3">
        <f t="shared" si="5"/>
      </c>
      <c r="AN17" s="21">
        <f t="shared" si="11"/>
        <v>0</v>
      </c>
    </row>
    <row r="18" spans="1:40" ht="15">
      <c r="A18" s="47"/>
      <c r="C18" s="10" t="s">
        <v>33</v>
      </c>
      <c r="D18" s="40"/>
      <c r="E18" s="4"/>
      <c r="F18" s="4"/>
      <c r="G18" s="4"/>
      <c r="H18" s="4"/>
      <c r="I18" s="4"/>
      <c r="J18" s="4"/>
      <c r="K18" s="1">
        <f t="shared" si="6"/>
        <v>0</v>
      </c>
      <c r="L18" s="1">
        <f t="shared" si="14"/>
        <v>0</v>
      </c>
      <c r="M18" s="3">
        <f t="shared" si="7"/>
      </c>
      <c r="N18" s="34">
        <f t="shared" si="12"/>
      </c>
      <c r="O18" s="3">
        <f t="shared" si="1"/>
      </c>
      <c r="P18" s="3">
        <f t="shared" si="2"/>
      </c>
      <c r="Q18" s="21">
        <f t="shared" si="3"/>
        <v>0</v>
      </c>
      <c r="R18" s="5"/>
      <c r="S18" s="5"/>
      <c r="T18" s="47"/>
      <c r="Z18" s="10" t="s">
        <v>33</v>
      </c>
      <c r="AA18" s="4"/>
      <c r="AB18" s="4"/>
      <c r="AC18" s="4"/>
      <c r="AD18" s="4"/>
      <c r="AE18" s="4"/>
      <c r="AF18" s="4"/>
      <c r="AG18" s="4"/>
      <c r="AH18" s="1">
        <f t="shared" si="8"/>
        <v>0</v>
      </c>
      <c r="AI18" s="1">
        <f t="shared" si="15"/>
        <v>0</v>
      </c>
      <c r="AJ18" s="3">
        <f t="shared" si="9"/>
      </c>
      <c r="AK18" s="3"/>
      <c r="AL18" s="3">
        <f t="shared" si="10"/>
      </c>
      <c r="AM18" s="3">
        <f t="shared" si="5"/>
      </c>
      <c r="AN18" s="21">
        <f t="shared" si="11"/>
        <v>0</v>
      </c>
    </row>
    <row r="19" spans="1:40" ht="15">
      <c r="A19" s="47"/>
      <c r="C19" s="10" t="s">
        <v>33</v>
      </c>
      <c r="D19" s="40"/>
      <c r="E19" s="4"/>
      <c r="F19" s="4"/>
      <c r="G19" s="4"/>
      <c r="H19" s="4"/>
      <c r="I19" s="4"/>
      <c r="J19" s="4"/>
      <c r="K19" s="1">
        <f t="shared" si="6"/>
        <v>0</v>
      </c>
      <c r="L19" s="1">
        <f t="shared" si="14"/>
        <v>0</v>
      </c>
      <c r="M19" s="3">
        <f t="shared" si="7"/>
      </c>
      <c r="N19" s="34">
        <f t="shared" si="12"/>
      </c>
      <c r="O19" s="3">
        <f t="shared" si="1"/>
      </c>
      <c r="P19" s="3">
        <f t="shared" si="2"/>
      </c>
      <c r="Q19" s="21">
        <f t="shared" si="3"/>
        <v>0</v>
      </c>
      <c r="R19" s="5"/>
      <c r="S19" s="5"/>
      <c r="T19" s="47"/>
      <c r="Z19" s="10" t="s">
        <v>33</v>
      </c>
      <c r="AA19" s="4"/>
      <c r="AB19" s="4"/>
      <c r="AC19" s="4"/>
      <c r="AD19" s="4"/>
      <c r="AE19" s="4"/>
      <c r="AF19" s="4"/>
      <c r="AG19" s="4"/>
      <c r="AH19" s="1">
        <f t="shared" si="8"/>
        <v>0</v>
      </c>
      <c r="AI19" s="1">
        <f t="shared" si="15"/>
        <v>0</v>
      </c>
      <c r="AJ19" s="3">
        <f t="shared" si="9"/>
      </c>
      <c r="AK19" s="3"/>
      <c r="AL19" s="3">
        <f t="shared" si="10"/>
      </c>
      <c r="AM19" s="3">
        <f t="shared" si="5"/>
      </c>
      <c r="AN19" s="21">
        <f t="shared" si="11"/>
        <v>0</v>
      </c>
    </row>
    <row r="20" spans="1:40" ht="15">
      <c r="A20" s="47"/>
      <c r="C20" s="10" t="s">
        <v>33</v>
      </c>
      <c r="D20" s="40"/>
      <c r="E20" s="4"/>
      <c r="F20" s="4"/>
      <c r="G20" s="4"/>
      <c r="H20" s="4"/>
      <c r="I20" s="4"/>
      <c r="J20" s="4"/>
      <c r="K20" s="1">
        <f t="shared" si="6"/>
        <v>0</v>
      </c>
      <c r="L20" s="1">
        <f t="shared" si="14"/>
        <v>0</v>
      </c>
      <c r="M20" s="3">
        <f t="shared" si="7"/>
      </c>
      <c r="N20" s="34">
        <f t="shared" si="12"/>
      </c>
      <c r="O20" s="3">
        <f t="shared" si="1"/>
      </c>
      <c r="P20" s="3">
        <f t="shared" si="2"/>
      </c>
      <c r="Q20" s="21">
        <f t="shared" si="3"/>
        <v>0</v>
      </c>
      <c r="R20" s="5"/>
      <c r="S20" s="5"/>
      <c r="T20" s="47"/>
      <c r="Z20" s="10" t="s">
        <v>33</v>
      </c>
      <c r="AA20" s="4"/>
      <c r="AB20" s="4"/>
      <c r="AC20" s="4"/>
      <c r="AD20" s="4"/>
      <c r="AE20" s="4"/>
      <c r="AF20" s="4"/>
      <c r="AG20" s="4"/>
      <c r="AH20" s="1">
        <f t="shared" si="8"/>
        <v>0</v>
      </c>
      <c r="AI20" s="1">
        <f t="shared" si="15"/>
        <v>0</v>
      </c>
      <c r="AJ20" s="3">
        <f t="shared" si="9"/>
      </c>
      <c r="AK20" s="3"/>
      <c r="AL20" s="3">
        <f t="shared" si="10"/>
      </c>
      <c r="AM20" s="3">
        <f t="shared" si="5"/>
      </c>
      <c r="AN20" s="21">
        <f t="shared" si="11"/>
        <v>0</v>
      </c>
    </row>
    <row r="21" spans="1:40" ht="15.75" thickBot="1">
      <c r="A21" s="47"/>
      <c r="C21" s="26" t="s">
        <v>33</v>
      </c>
      <c r="D21" s="40"/>
      <c r="E21" s="27"/>
      <c r="F21" s="27"/>
      <c r="G21" s="27"/>
      <c r="H21" s="27"/>
      <c r="I21" s="27"/>
      <c r="J21" s="27"/>
      <c r="K21" s="28">
        <f t="shared" si="6"/>
        <v>0</v>
      </c>
      <c r="L21" s="28">
        <f t="shared" si="14"/>
        <v>0</v>
      </c>
      <c r="M21" s="29">
        <f t="shared" si="7"/>
      </c>
      <c r="N21" s="34">
        <f t="shared" si="12"/>
      </c>
      <c r="O21" s="29">
        <f t="shared" si="1"/>
      </c>
      <c r="P21" s="29">
        <f t="shared" si="2"/>
      </c>
      <c r="Q21" s="21">
        <f t="shared" si="3"/>
        <v>0</v>
      </c>
      <c r="R21" s="5"/>
      <c r="S21" s="5"/>
      <c r="T21" s="47"/>
      <c r="Z21" s="26" t="s">
        <v>33</v>
      </c>
      <c r="AA21" s="4"/>
      <c r="AB21" s="27"/>
      <c r="AC21" s="27"/>
      <c r="AD21" s="27"/>
      <c r="AE21" s="27"/>
      <c r="AF21" s="27"/>
      <c r="AG21" s="27"/>
      <c r="AH21" s="28">
        <f t="shared" si="8"/>
        <v>0</v>
      </c>
      <c r="AI21" s="28">
        <f t="shared" si="15"/>
        <v>0</v>
      </c>
      <c r="AJ21" s="29">
        <f t="shared" si="9"/>
      </c>
      <c r="AK21" s="29"/>
      <c r="AL21" s="29">
        <f t="shared" si="10"/>
      </c>
      <c r="AM21" s="29">
        <f t="shared" si="5"/>
      </c>
      <c r="AN21" s="21">
        <f t="shared" si="11"/>
        <v>0</v>
      </c>
    </row>
    <row r="22" spans="1:40" ht="15">
      <c r="A22" s="47"/>
      <c r="C22" s="6" t="s">
        <v>14</v>
      </c>
      <c r="D22" s="7"/>
      <c r="E22" s="7"/>
      <c r="F22" s="7"/>
      <c r="G22" s="7"/>
      <c r="H22" s="7"/>
      <c r="I22" s="7"/>
      <c r="J22" s="7"/>
      <c r="K22" s="7"/>
      <c r="L22" s="7"/>
      <c r="M22" s="8"/>
      <c r="N22" s="35"/>
      <c r="O22" s="8">
        <f t="shared" si="1"/>
      </c>
      <c r="P22" s="8">
        <f t="shared" si="2"/>
      </c>
      <c r="Q22" s="9">
        <f>IF(M29&gt;=7,6,IF(M29&gt;=6.5,3,IF(M29&gt;=6,1,0)))</f>
        <v>0</v>
      </c>
      <c r="R22" s="5"/>
      <c r="S22" s="5"/>
      <c r="T22" s="47"/>
      <c r="Z22" s="6" t="s">
        <v>14</v>
      </c>
      <c r="AA22" s="7"/>
      <c r="AB22" s="7"/>
      <c r="AC22" s="7"/>
      <c r="AD22" s="7"/>
      <c r="AE22" s="7"/>
      <c r="AF22" s="7"/>
      <c r="AG22" s="7"/>
      <c r="AH22" s="7"/>
      <c r="AI22" s="7"/>
      <c r="AJ22" s="8"/>
      <c r="AK22" s="8"/>
      <c r="AL22" s="8">
        <f t="shared" si="10"/>
      </c>
      <c r="AM22" s="8">
        <f t="shared" si="5"/>
      </c>
      <c r="AN22" s="9">
        <f>IF(M76&gt;=7,6,IF(M76&gt;=6.5,3,IF(M76&gt;=6,1,0)))</f>
        <v>0</v>
      </c>
    </row>
    <row r="23" spans="1:40" ht="15">
      <c r="A23" s="47"/>
      <c r="C23" s="12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3"/>
      <c r="N23" s="36"/>
      <c r="O23" s="3">
        <f t="shared" si="1"/>
      </c>
      <c r="P23" s="3">
        <f t="shared" si="2"/>
      </c>
      <c r="Q23" s="11">
        <f>SUM(O30:O45)</f>
        <v>0</v>
      </c>
      <c r="R23" s="5"/>
      <c r="S23" s="5"/>
      <c r="T23" s="47"/>
      <c r="Z23" s="12" t="s">
        <v>15</v>
      </c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3"/>
      <c r="AL23" s="3">
        <f t="shared" si="10"/>
      </c>
      <c r="AM23" s="3">
        <f t="shared" si="5"/>
      </c>
      <c r="AN23" s="11">
        <f>SUM(O78:O93)</f>
        <v>0</v>
      </c>
    </row>
    <row r="24" spans="1:40" ht="17.25" customHeight="1" thickBot="1">
      <c r="A24" s="48"/>
      <c r="C24" s="13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37"/>
      <c r="O24" s="15">
        <f t="shared" si="1"/>
      </c>
      <c r="P24" s="15">
        <f t="shared" si="2"/>
      </c>
      <c r="Q24" s="16">
        <v>0</v>
      </c>
      <c r="R24" s="5"/>
      <c r="S24" s="5"/>
      <c r="T24" s="48"/>
      <c r="Z24" s="13" t="s">
        <v>40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5"/>
      <c r="AK24" s="15"/>
      <c r="AL24" s="15">
        <f t="shared" si="10"/>
      </c>
      <c r="AM24" s="15">
        <f t="shared" si="5"/>
      </c>
      <c r="AN24" s="16">
        <v>0</v>
      </c>
    </row>
    <row r="25" spans="2:13" s="2" customFormat="1" ht="15" hidden="1">
      <c r="B25" s="2" t="s">
        <v>8</v>
      </c>
      <c r="M25" s="2">
        <f>COUNT(M5:N21)</f>
        <v>3</v>
      </c>
    </row>
    <row r="26" s="2" customFormat="1" ht="15" hidden="1">
      <c r="B26" s="2" t="s">
        <v>9</v>
      </c>
    </row>
    <row r="27" s="2" customFormat="1" ht="15" hidden="1">
      <c r="B27" s="2" t="s">
        <v>10</v>
      </c>
    </row>
    <row r="28" s="2" customFormat="1" ht="15" hidden="1">
      <c r="B28" s="2" t="s">
        <v>11</v>
      </c>
    </row>
    <row r="29" spans="2:24" s="2" customFormat="1" ht="15" hidden="1">
      <c r="B29" s="2" t="s">
        <v>12</v>
      </c>
      <c r="M29" s="2">
        <f>(SUM(M5:N21)/M25)</f>
        <v>0</v>
      </c>
      <c r="O29" s="2" t="s">
        <v>23</v>
      </c>
      <c r="V29" s="2" t="s">
        <v>34</v>
      </c>
      <c r="W29" s="2" t="s">
        <v>35</v>
      </c>
      <c r="X29" s="2" t="s">
        <v>36</v>
      </c>
    </row>
    <row r="30" spans="2:32" s="2" customFormat="1" ht="15" hidden="1">
      <c r="B30" s="2" t="s">
        <v>18</v>
      </c>
      <c r="N30" s="2">
        <f>COUNT(O4:P23)</f>
        <v>4</v>
      </c>
      <c r="O30" s="2">
        <f aca="true" t="shared" si="16" ref="O30:O37">IF(AND($N$34&gt;=V30,$N$34&lt;W30),X30,0)</f>
        <v>0</v>
      </c>
      <c r="V30" s="2">
        <v>1</v>
      </c>
      <c r="W30" s="2">
        <v>2</v>
      </c>
      <c r="X30" s="2">
        <v>0.5</v>
      </c>
      <c r="AE30" s="2" t="s">
        <v>45</v>
      </c>
      <c r="AF30" s="2" t="s">
        <v>46</v>
      </c>
    </row>
    <row r="31" spans="2:32" s="2" customFormat="1" ht="15" hidden="1">
      <c r="B31" s="2" t="s">
        <v>19</v>
      </c>
      <c r="N31" s="2">
        <f>IF(N30&lt;N77,5,0)</f>
        <v>0</v>
      </c>
      <c r="O31" s="2">
        <f t="shared" si="16"/>
        <v>0</v>
      </c>
      <c r="V31" s="2">
        <v>2</v>
      </c>
      <c r="W31" s="2">
        <v>3</v>
      </c>
      <c r="X31" s="2">
        <v>1</v>
      </c>
      <c r="AE31" s="2">
        <f>SUM(AE32:AE44)</f>
        <v>0</v>
      </c>
      <c r="AF31" s="2">
        <f>SUM(AF32:AF44)</f>
        <v>0</v>
      </c>
    </row>
    <row r="32" spans="2:32" s="2" customFormat="1" ht="15" hidden="1">
      <c r="B32" s="2" t="s">
        <v>20</v>
      </c>
      <c r="N32" s="2">
        <f>IF(N30&lt;(N77-1),5,0)</f>
        <v>0</v>
      </c>
      <c r="O32" s="2">
        <f t="shared" si="16"/>
        <v>0</v>
      </c>
      <c r="V32" s="2">
        <v>3</v>
      </c>
      <c r="W32" s="2">
        <v>4</v>
      </c>
      <c r="X32" s="2">
        <v>1.5</v>
      </c>
      <c r="AB32" s="2">
        <v>-10</v>
      </c>
      <c r="AC32" s="2">
        <v>66</v>
      </c>
      <c r="AD32" s="2">
        <v>0</v>
      </c>
      <c r="AE32" s="2">
        <f>IF(AND($R$48&gt;=AB32,$R$48&lt;AC32),AD32,0)</f>
        <v>0</v>
      </c>
      <c r="AF32" s="2">
        <f>IF(AND($T$48&gt;=AB32,$T$48&lt;AC32),AD32,0)</f>
        <v>0</v>
      </c>
    </row>
    <row r="33" spans="2:32" s="2" customFormat="1" ht="15" hidden="1">
      <c r="B33" s="2" t="s">
        <v>21</v>
      </c>
      <c r="N33" s="2">
        <f>SUM(O4:P23)+N31+N32</f>
        <v>0</v>
      </c>
      <c r="O33" s="2">
        <f t="shared" si="16"/>
        <v>0</v>
      </c>
      <c r="V33" s="2">
        <v>4</v>
      </c>
      <c r="W33" s="2">
        <v>5</v>
      </c>
      <c r="X33" s="2">
        <v>2</v>
      </c>
      <c r="AB33" s="2">
        <v>66</v>
      </c>
      <c r="AC33" s="2">
        <v>72</v>
      </c>
      <c r="AD33" s="2">
        <v>1</v>
      </c>
      <c r="AE33" s="2">
        <f aca="true" t="shared" si="17" ref="AE33:AE44">IF(AND($R$48&gt;=AB33,$R$48&lt;AC33),AD33,0)</f>
        <v>0</v>
      </c>
      <c r="AF33" s="2">
        <f aca="true" t="shared" si="18" ref="AF33:AF44">IF(AND($T$48&gt;=AB33,$T$48&lt;AC33),AD33,0)</f>
        <v>0</v>
      </c>
    </row>
    <row r="34" spans="2:32" s="2" customFormat="1" ht="15" hidden="1">
      <c r="B34" s="2" t="s">
        <v>22</v>
      </c>
      <c r="N34" s="2">
        <f>N33-N80</f>
        <v>0</v>
      </c>
      <c r="O34" s="2">
        <f t="shared" si="16"/>
        <v>0</v>
      </c>
      <c r="V34" s="2">
        <v>5</v>
      </c>
      <c r="W34" s="2">
        <v>6</v>
      </c>
      <c r="X34" s="2">
        <v>2.5</v>
      </c>
      <c r="AB34" s="2">
        <v>72</v>
      </c>
      <c r="AC34" s="2">
        <v>77</v>
      </c>
      <c r="AD34" s="2">
        <v>2</v>
      </c>
      <c r="AE34" s="2">
        <f t="shared" si="17"/>
        <v>0</v>
      </c>
      <c r="AF34" s="2">
        <f t="shared" si="18"/>
        <v>0</v>
      </c>
    </row>
    <row r="35" spans="2:32" s="2" customFormat="1" ht="15" hidden="1">
      <c r="B35" s="2" t="s">
        <v>38</v>
      </c>
      <c r="C35" s="2">
        <f>COUNTIF(C4:C21,"R")</f>
        <v>7</v>
      </c>
      <c r="O35" s="2">
        <f t="shared" si="16"/>
        <v>0</v>
      </c>
      <c r="V35" s="2">
        <v>6</v>
      </c>
      <c r="W35" s="2">
        <v>7</v>
      </c>
      <c r="X35" s="2">
        <v>3</v>
      </c>
      <c r="AB35" s="2">
        <v>77</v>
      </c>
      <c r="AC35" s="2">
        <v>81</v>
      </c>
      <c r="AD35" s="2">
        <v>3</v>
      </c>
      <c r="AE35" s="2">
        <f t="shared" si="17"/>
        <v>0</v>
      </c>
      <c r="AF35" s="2">
        <f t="shared" si="18"/>
        <v>0</v>
      </c>
    </row>
    <row r="36" spans="15:32" s="2" customFormat="1" ht="15" hidden="1">
      <c r="O36" s="2">
        <f t="shared" si="16"/>
        <v>0</v>
      </c>
      <c r="V36" s="2">
        <v>7</v>
      </c>
      <c r="W36" s="2">
        <v>8</v>
      </c>
      <c r="X36" s="2">
        <v>3.5</v>
      </c>
      <c r="AB36" s="2">
        <v>81</v>
      </c>
      <c r="AC36" s="2">
        <v>85</v>
      </c>
      <c r="AD36" s="2">
        <v>4</v>
      </c>
      <c r="AE36" s="2">
        <f t="shared" si="17"/>
        <v>0</v>
      </c>
      <c r="AF36" s="2">
        <f t="shared" si="18"/>
        <v>0</v>
      </c>
    </row>
    <row r="37" spans="15:32" s="2" customFormat="1" ht="15" hidden="1">
      <c r="O37" s="2">
        <f t="shared" si="16"/>
        <v>0</v>
      </c>
      <c r="V37" s="2">
        <v>8</v>
      </c>
      <c r="W37" s="2">
        <v>1000</v>
      </c>
      <c r="X37" s="2">
        <v>4</v>
      </c>
      <c r="AB37" s="2">
        <v>85</v>
      </c>
      <c r="AC37" s="2">
        <v>89</v>
      </c>
      <c r="AD37" s="2">
        <v>5</v>
      </c>
      <c r="AE37" s="2">
        <f t="shared" si="17"/>
        <v>0</v>
      </c>
      <c r="AF37" s="2">
        <f t="shared" si="18"/>
        <v>0</v>
      </c>
    </row>
    <row r="38" spans="2:32" s="2" customFormat="1" ht="15" hidden="1">
      <c r="B38" s="2">
        <f>COUNTIF(C4:C21,"DU")</f>
        <v>0</v>
      </c>
      <c r="O38" s="2">
        <f aca="true" t="shared" si="19" ref="O38:O45">IF(AND($N$34&gt;V38,$N$34&lt;=W38),X38,0)</f>
        <v>0</v>
      </c>
      <c r="V38" s="2">
        <v>-2</v>
      </c>
      <c r="W38" s="2">
        <v>-1</v>
      </c>
      <c r="X38" s="2">
        <v>-0.5</v>
      </c>
      <c r="AB38" s="2">
        <v>89</v>
      </c>
      <c r="AC38" s="2">
        <v>93</v>
      </c>
      <c r="AD38" s="2">
        <v>6</v>
      </c>
      <c r="AE38" s="2">
        <f t="shared" si="17"/>
        <v>0</v>
      </c>
      <c r="AF38" s="2">
        <f t="shared" si="18"/>
        <v>0</v>
      </c>
    </row>
    <row r="39" spans="2:32" s="2" customFormat="1" ht="15" hidden="1">
      <c r="B39" s="2">
        <f>COUNTIF(C5:C22,"CU")</f>
        <v>0</v>
      </c>
      <c r="O39" s="2">
        <f t="shared" si="19"/>
        <v>0</v>
      </c>
      <c r="V39" s="2">
        <v>-3</v>
      </c>
      <c r="W39" s="2">
        <v>-2</v>
      </c>
      <c r="X39" s="2">
        <v>-1</v>
      </c>
      <c r="AB39" s="2">
        <v>93</v>
      </c>
      <c r="AC39" s="2">
        <v>97</v>
      </c>
      <c r="AD39" s="2">
        <v>7</v>
      </c>
      <c r="AE39" s="2">
        <f t="shared" si="17"/>
        <v>0</v>
      </c>
      <c r="AF39" s="2">
        <f t="shared" si="18"/>
        <v>0</v>
      </c>
    </row>
    <row r="40" spans="2:32" s="2" customFormat="1" ht="15" hidden="1">
      <c r="B40" s="2">
        <f>SUM(B38:B39)</f>
        <v>0</v>
      </c>
      <c r="O40" s="2">
        <f t="shared" si="19"/>
        <v>0</v>
      </c>
      <c r="V40" s="2">
        <v>-4</v>
      </c>
      <c r="W40" s="2">
        <v>-3</v>
      </c>
      <c r="X40" s="2">
        <v>-1.5</v>
      </c>
      <c r="AB40" s="2">
        <v>97</v>
      </c>
      <c r="AC40" s="2">
        <v>101</v>
      </c>
      <c r="AD40" s="2">
        <v>8</v>
      </c>
      <c r="AE40" s="2">
        <f t="shared" si="17"/>
        <v>0</v>
      </c>
      <c r="AF40" s="2">
        <f t="shared" si="18"/>
        <v>0</v>
      </c>
    </row>
    <row r="41" spans="15:32" s="2" customFormat="1" ht="15" hidden="1">
      <c r="O41" s="2">
        <f t="shared" si="19"/>
        <v>0</v>
      </c>
      <c r="V41" s="2">
        <v>-5</v>
      </c>
      <c r="W41" s="2">
        <v>-4</v>
      </c>
      <c r="X41" s="2">
        <v>-2</v>
      </c>
      <c r="AB41" s="2">
        <v>101</v>
      </c>
      <c r="AC41" s="2">
        <v>105</v>
      </c>
      <c r="AD41" s="2">
        <v>9</v>
      </c>
      <c r="AE41" s="2">
        <f t="shared" si="17"/>
        <v>0</v>
      </c>
      <c r="AF41" s="2">
        <f t="shared" si="18"/>
        <v>0</v>
      </c>
    </row>
    <row r="42" spans="15:32" s="2" customFormat="1" ht="15" hidden="1">
      <c r="O42" s="2">
        <f t="shared" si="19"/>
        <v>0</v>
      </c>
      <c r="V42" s="2">
        <v>-6</v>
      </c>
      <c r="W42" s="2">
        <v>-5</v>
      </c>
      <c r="X42" s="2">
        <v>-2.5</v>
      </c>
      <c r="AB42" s="2">
        <v>105</v>
      </c>
      <c r="AC42" s="2">
        <v>109</v>
      </c>
      <c r="AD42" s="2">
        <v>10</v>
      </c>
      <c r="AE42" s="2">
        <f t="shared" si="17"/>
        <v>0</v>
      </c>
      <c r="AF42" s="2">
        <f t="shared" si="18"/>
        <v>0</v>
      </c>
    </row>
    <row r="43" spans="15:32" s="2" customFormat="1" ht="15" hidden="1">
      <c r="O43" s="2">
        <f t="shared" si="19"/>
        <v>0</v>
      </c>
      <c r="V43" s="2">
        <v>-7</v>
      </c>
      <c r="W43" s="2">
        <v>-6</v>
      </c>
      <c r="X43" s="2">
        <v>-3</v>
      </c>
      <c r="AB43" s="2">
        <v>109</v>
      </c>
      <c r="AC43" s="2">
        <v>113</v>
      </c>
      <c r="AD43" s="2">
        <v>11</v>
      </c>
      <c r="AE43" s="2">
        <f t="shared" si="17"/>
        <v>0</v>
      </c>
      <c r="AF43" s="2">
        <f t="shared" si="18"/>
        <v>0</v>
      </c>
    </row>
    <row r="44" spans="15:32" s="2" customFormat="1" ht="18" customHeight="1" hidden="1">
      <c r="O44" s="2">
        <f t="shared" si="19"/>
        <v>0</v>
      </c>
      <c r="V44" s="2">
        <v>-8</v>
      </c>
      <c r="W44" s="2">
        <v>-7</v>
      </c>
      <c r="X44" s="2">
        <v>-3.5</v>
      </c>
      <c r="AB44" s="2">
        <v>113</v>
      </c>
      <c r="AC44" s="2">
        <v>1000</v>
      </c>
      <c r="AD44" s="2">
        <v>12</v>
      </c>
      <c r="AE44" s="2">
        <f t="shared" si="17"/>
        <v>0</v>
      </c>
      <c r="AF44" s="2">
        <f t="shared" si="18"/>
        <v>0</v>
      </c>
    </row>
    <row r="45" spans="15:24" s="2" customFormat="1" ht="40.5" customHeight="1" hidden="1">
      <c r="O45" s="2">
        <f t="shared" si="19"/>
        <v>0</v>
      </c>
      <c r="V45" s="2">
        <v>-1000</v>
      </c>
      <c r="W45" s="2">
        <v>-8</v>
      </c>
      <c r="X45" s="2">
        <v>-4</v>
      </c>
    </row>
    <row r="46" ht="15.75" thickBot="1"/>
    <row r="47" spans="3:40" ht="15.75" thickBot="1">
      <c r="C47" t="s">
        <v>48</v>
      </c>
      <c r="D47">
        <f>SUM(E4:J21)</f>
        <v>0</v>
      </c>
      <c r="G47" s="39">
        <f>IF(B40&gt;1,"Formazione con troppi voti d'ufficio","")</f>
      </c>
      <c r="R47" s="38" t="s">
        <v>16</v>
      </c>
      <c r="S47" s="30" t="s">
        <v>27</v>
      </c>
      <c r="T47" s="38" t="s">
        <v>16</v>
      </c>
      <c r="V47" s="2" t="s">
        <v>26</v>
      </c>
      <c r="W47" s="2" t="s">
        <v>25</v>
      </c>
      <c r="X47" s="2" t="s">
        <v>24</v>
      </c>
      <c r="AA47" s="39">
        <f>IF(W9&gt;1,"Formazione con troppi voti d'ufficio","")</f>
      </c>
      <c r="AI47" t="s">
        <v>48</v>
      </c>
      <c r="AN47">
        <f>SUM(AB4:AG21)</f>
        <v>0</v>
      </c>
    </row>
    <row r="48" spans="18:25" ht="15.75" thickBot="1">
      <c r="R48" s="31">
        <f>Y48</f>
        <v>0</v>
      </c>
      <c r="S48" s="30" t="str">
        <f>CONCATENATE(U48,"-",U49)</f>
        <v>0-0</v>
      </c>
      <c r="T48" s="32">
        <f>Y49</f>
        <v>0</v>
      </c>
      <c r="U48" s="2">
        <f>SUM(V48:X48)</f>
        <v>0</v>
      </c>
      <c r="V48" s="2">
        <f>IF(AND(Y49&lt;59,Y48&gt;=62),1,0)</f>
        <v>0</v>
      </c>
      <c r="W48" s="2">
        <f>IF((Y48-10)&gt;=Y49,1,0)</f>
        <v>0</v>
      </c>
      <c r="X48" s="2">
        <f>AE31</f>
        <v>0</v>
      </c>
      <c r="Y48" s="2">
        <f>SUM(Q4:Q24)</f>
        <v>0</v>
      </c>
    </row>
    <row r="49" spans="18:25" ht="15">
      <c r="R49" s="5"/>
      <c r="S49" s="5"/>
      <c r="U49" s="2">
        <f>SUM(V49:X49)</f>
        <v>0</v>
      </c>
      <c r="V49" s="2">
        <f>IF(AND(Y48&lt;59,Y49&gt;=62),1,0)</f>
        <v>0</v>
      </c>
      <c r="W49" s="2">
        <f>IF((Y49-10)&gt;=Y48,1,0)</f>
        <v>0</v>
      </c>
      <c r="X49" s="2">
        <f>AF31</f>
        <v>0</v>
      </c>
      <c r="Y49" s="2">
        <f>SUM(AN4:AN23)</f>
        <v>0</v>
      </c>
    </row>
    <row r="51" ht="15">
      <c r="T51" s="5"/>
    </row>
    <row r="52" ht="15">
      <c r="T52" s="5"/>
    </row>
    <row r="53" ht="15">
      <c r="T53" s="5"/>
    </row>
    <row r="54" ht="15">
      <c r="T54" s="5"/>
    </row>
    <row r="55" ht="15">
      <c r="T55" s="5"/>
    </row>
    <row r="56" ht="15">
      <c r="T56" s="5"/>
    </row>
    <row r="57" ht="15">
      <c r="T57" s="5"/>
    </row>
    <row r="58" ht="15">
      <c r="T58" s="5"/>
    </row>
    <row r="59" ht="15">
      <c r="T59" s="5"/>
    </row>
    <row r="60" ht="15">
      <c r="T60" s="5"/>
    </row>
    <row r="61" ht="15">
      <c r="T61" s="5"/>
    </row>
    <row r="62" ht="15">
      <c r="T62" s="5"/>
    </row>
    <row r="63" ht="15">
      <c r="T63" s="5"/>
    </row>
    <row r="64" ht="15">
      <c r="T64" s="5"/>
    </row>
    <row r="65" ht="15">
      <c r="T65" s="5"/>
    </row>
    <row r="66" ht="15">
      <c r="T66" s="5"/>
    </row>
    <row r="67" ht="15">
      <c r="T67" s="5"/>
    </row>
    <row r="68" ht="15">
      <c r="T68" s="5"/>
    </row>
    <row r="69" ht="15">
      <c r="T69" s="5"/>
    </row>
    <row r="70" ht="15">
      <c r="T70" s="5"/>
    </row>
    <row r="71" ht="15">
      <c r="T71" s="5"/>
    </row>
    <row r="72" spans="2:13" s="2" customFormat="1" ht="15" hidden="1">
      <c r="B72" s="2" t="s">
        <v>8</v>
      </c>
      <c r="M72" s="2">
        <f>COUNT(AJ5:AK21)</f>
        <v>3</v>
      </c>
    </row>
    <row r="73" s="2" customFormat="1" ht="15" hidden="1">
      <c r="B73" s="2" t="s">
        <v>9</v>
      </c>
    </row>
    <row r="74" s="2" customFormat="1" ht="15" hidden="1">
      <c r="B74" s="2" t="s">
        <v>10</v>
      </c>
    </row>
    <row r="75" s="2" customFormat="1" ht="15" hidden="1">
      <c r="B75" s="2" t="s">
        <v>11</v>
      </c>
    </row>
    <row r="76" spans="2:13" s="2" customFormat="1" ht="15" hidden="1">
      <c r="B76" s="2" t="s">
        <v>12</v>
      </c>
      <c r="M76" s="2">
        <f>(SUM(AJ5:AK21)/M72)</f>
        <v>0</v>
      </c>
    </row>
    <row r="77" spans="2:15" s="2" customFormat="1" ht="15" hidden="1">
      <c r="B77" s="2" t="s">
        <v>18</v>
      </c>
      <c r="N77" s="2">
        <f>COUNT(AL4:AM23)</f>
        <v>4</v>
      </c>
      <c r="O77" s="2" t="s">
        <v>23</v>
      </c>
    </row>
    <row r="78" spans="2:15" s="2" customFormat="1" ht="15" hidden="1">
      <c r="B78" s="2" t="s">
        <v>19</v>
      </c>
      <c r="N78" s="2">
        <f>IF(N77&lt;N30,5,0)</f>
        <v>0</v>
      </c>
      <c r="O78" s="2">
        <f aca="true" t="shared" si="20" ref="O78:O85">IF(AND($N$81&gt;=V30,$N$81&lt;W30),X30,0)</f>
        <v>0</v>
      </c>
    </row>
    <row r="79" spans="2:15" s="2" customFormat="1" ht="15" hidden="1">
      <c r="B79" s="2" t="s">
        <v>20</v>
      </c>
      <c r="N79" s="2">
        <f>IF(N77&lt;(N30-1),5,0)</f>
        <v>0</v>
      </c>
      <c r="O79" s="2">
        <f t="shared" si="20"/>
        <v>0</v>
      </c>
    </row>
    <row r="80" spans="2:15" s="2" customFormat="1" ht="15" hidden="1">
      <c r="B80" s="2" t="s">
        <v>21</v>
      </c>
      <c r="N80" s="2">
        <f>SUM(AL4:AM23)+N78+N79</f>
        <v>0</v>
      </c>
      <c r="O80" s="2">
        <f t="shared" si="20"/>
        <v>0</v>
      </c>
    </row>
    <row r="81" spans="2:15" s="2" customFormat="1" ht="15" hidden="1">
      <c r="B81" s="2" t="s">
        <v>39</v>
      </c>
      <c r="C81" s="2">
        <f>COUNTIF(Z4:Z21,"R")</f>
        <v>7</v>
      </c>
      <c r="N81" s="2">
        <f>N80-N33</f>
        <v>0</v>
      </c>
      <c r="O81" s="2">
        <f t="shared" si="20"/>
        <v>0</v>
      </c>
    </row>
    <row r="82" s="2" customFormat="1" ht="15" hidden="1">
      <c r="O82" s="2">
        <f t="shared" si="20"/>
        <v>0</v>
      </c>
    </row>
    <row r="83" s="2" customFormat="1" ht="15" hidden="1">
      <c r="O83" s="2">
        <f t="shared" si="20"/>
        <v>0</v>
      </c>
    </row>
    <row r="84" s="2" customFormat="1" ht="15" hidden="1">
      <c r="O84" s="2">
        <f t="shared" si="20"/>
        <v>0</v>
      </c>
    </row>
    <row r="85" s="2" customFormat="1" ht="15" hidden="1">
      <c r="O85" s="2">
        <f t="shared" si="20"/>
        <v>0</v>
      </c>
    </row>
    <row r="86" s="2" customFormat="1" ht="15" hidden="1">
      <c r="O86" s="2">
        <f aca="true" t="shared" si="21" ref="O86:O93">IF(AND($N$81&gt;V38,$N$81&lt;=W38),X38,0)</f>
        <v>0</v>
      </c>
    </row>
    <row r="87" s="2" customFormat="1" ht="15" hidden="1">
      <c r="O87" s="2">
        <f t="shared" si="21"/>
        <v>0</v>
      </c>
    </row>
    <row r="88" s="2" customFormat="1" ht="15" hidden="1">
      <c r="O88" s="2">
        <f t="shared" si="21"/>
        <v>0</v>
      </c>
    </row>
    <row r="89" s="2" customFormat="1" ht="15" hidden="1">
      <c r="O89" s="2">
        <f t="shared" si="21"/>
        <v>0</v>
      </c>
    </row>
    <row r="90" s="2" customFormat="1" ht="15" hidden="1">
      <c r="O90" s="2">
        <f t="shared" si="21"/>
        <v>0</v>
      </c>
    </row>
    <row r="91" s="2" customFormat="1" ht="15" hidden="1">
      <c r="O91" s="2">
        <f t="shared" si="21"/>
        <v>0</v>
      </c>
    </row>
    <row r="92" s="2" customFormat="1" ht="15" hidden="1">
      <c r="O92" s="2">
        <f t="shared" si="21"/>
        <v>0</v>
      </c>
    </row>
    <row r="93" s="2" customFormat="1" ht="15" hidden="1">
      <c r="O93" s="2">
        <f t="shared" si="21"/>
        <v>0</v>
      </c>
    </row>
    <row r="94" s="2" customFormat="1" ht="15" hidden="1"/>
    <row r="95" s="2" customFormat="1" ht="15" hidden="1"/>
  </sheetData>
  <sheetProtection/>
  <mergeCells count="4">
    <mergeCell ref="C2:I2"/>
    <mergeCell ref="J2:Q2"/>
    <mergeCell ref="Z2:AF2"/>
    <mergeCell ref="AG2:AN2"/>
  </mergeCells>
  <conditionalFormatting sqref="C4:C21 Z4:Z21">
    <cfRule type="expression" priority="1" dxfId="0">
      <formula>$C$35&lt;&gt;7</formula>
    </cfRule>
  </conditionalFormatting>
  <conditionalFormatting sqref="C4:C21 Z4:Z21">
    <cfRule type="expression" priority="2" dxfId="0">
      <formula>$C$81&lt;&gt;7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Pirola</dc:creator>
  <cp:keywords/>
  <dc:description/>
  <cp:lastModifiedBy>apessina</cp:lastModifiedBy>
  <dcterms:created xsi:type="dcterms:W3CDTF">2010-09-15T09:26:22Z</dcterms:created>
  <dcterms:modified xsi:type="dcterms:W3CDTF">2011-12-01T10:39:39Z</dcterms:modified>
  <cp:category/>
  <cp:version/>
  <cp:contentType/>
  <cp:contentStatus/>
</cp:coreProperties>
</file>